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D:\1Kuliah\BDM\UAS\MNJ4XMNJ2092139064-UAS Pemodelan Keputusan Bisnis-130268\Yanwa Reabilla_777914_assignsubmission_file_\"/>
    </mc:Choice>
  </mc:AlternateContent>
  <xr:revisionPtr revIDLastSave="0" documentId="13_ncr:1_{D45A753C-4AAA-4637-A622-EB1A529B5461}" xr6:coauthVersionLast="47" xr6:coauthVersionMax="47" xr10:uidLastSave="{00000000-0000-0000-0000-000000000000}"/>
  <bookViews>
    <workbookView xWindow="-120" yWindow="-120" windowWidth="26760" windowHeight="14520" tabRatio="500" firstSheet="1" activeTab="4" xr2:uid="{00000000-000D-0000-FFFF-FFFF00000000}"/>
  </bookViews>
  <sheets>
    <sheet name="0. Ringkasan &amp; Sitasi" sheetId="1" r:id="rId1"/>
    <sheet name="1. Model Asli (8-1B)" sheetId="2" r:id="rId2"/>
    <sheet name="2. Stress Test +15% Logistik" sheetId="3" r:id="rId3"/>
    <sheet name="3. Intervensi Manual" sheetId="4" r:id="rId4"/>
    <sheet name="4. Revisi Objektif - SDM" sheetId="5" r:id="rId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loext="http://schemas.libreoffice.org/" uri="{7626C862-2A13-11E5-B345-FEFF819CDC9F}">
      <loext:extCalcPr stringRefSyntax="ExcelA1"/>
    </ext>
  </extLst>
</workbook>
</file>

<file path=xl/calcChain.xml><?xml version="1.0" encoding="utf-8"?>
<calcChain xmlns="http://schemas.openxmlformats.org/spreadsheetml/2006/main">
  <c r="C34" i="3" l="1"/>
  <c r="C33" i="3"/>
  <c r="C32" i="3"/>
  <c r="C31" i="3"/>
  <c r="C30" i="3"/>
  <c r="F20" i="3"/>
  <c r="B7" i="3"/>
  <c r="D20" i="2"/>
  <c r="C20" i="2"/>
  <c r="B20" i="2"/>
  <c r="D19" i="2"/>
  <c r="C19" i="2"/>
  <c r="B19" i="2"/>
  <c r="E19" i="2" s="1"/>
  <c r="D18" i="2"/>
  <c r="C18" i="2"/>
  <c r="B18" i="2"/>
  <c r="E18" i="2" s="1"/>
  <c r="G13" i="2"/>
  <c r="E13" i="2"/>
  <c r="G12" i="2"/>
  <c r="E12" i="2"/>
  <c r="G11" i="2"/>
  <c r="E11" i="2"/>
  <c r="G8" i="2"/>
  <c r="E8" i="2"/>
  <c r="G7" i="2"/>
  <c r="H7" i="2" s="1"/>
  <c r="E7" i="2"/>
  <c r="G6" i="2"/>
  <c r="E6" i="2"/>
  <c r="H6" i="2" l="1"/>
  <c r="F8" i="2"/>
  <c r="F7" i="2"/>
  <c r="F11" i="2"/>
  <c r="F13" i="2"/>
  <c r="E20" i="2"/>
  <c r="D13" i="3"/>
  <c r="B13" i="3"/>
  <c r="D12" i="3"/>
  <c r="C12" i="3"/>
  <c r="D11" i="3"/>
  <c r="C11" i="3"/>
  <c r="C13" i="3"/>
  <c r="B12" i="3"/>
  <c r="B11" i="3"/>
  <c r="F19" i="2"/>
  <c r="D34" i="3"/>
  <c r="B8" i="5"/>
  <c r="D8" i="5" s="1"/>
  <c r="H13" i="2"/>
  <c r="B7" i="5"/>
  <c r="D7" i="5" s="1"/>
  <c r="H12" i="2"/>
  <c r="F12" i="2"/>
  <c r="D32" i="3"/>
  <c r="B6" i="5"/>
  <c r="D6" i="5" s="1"/>
  <c r="D33" i="3"/>
  <c r="H11" i="2"/>
  <c r="H8" i="2"/>
  <c r="D31" i="3"/>
  <c r="F6" i="2"/>
  <c r="D30" i="3"/>
  <c r="F20" i="2"/>
  <c r="F18" i="2"/>
  <c r="D19" i="3" l="1"/>
  <c r="D26" i="3"/>
  <c r="G13" i="3"/>
  <c r="C10" i="4"/>
  <c r="E13" i="3"/>
  <c r="B19" i="3"/>
  <c r="B26" i="3"/>
  <c r="D18" i="3"/>
  <c r="D25" i="3"/>
  <c r="C18" i="3"/>
  <c r="C25" i="3"/>
  <c r="D17" i="3"/>
  <c r="D24" i="3"/>
  <c r="C17" i="3"/>
  <c r="C24" i="3"/>
  <c r="C19" i="3"/>
  <c r="C26" i="3"/>
  <c r="E12" i="3"/>
  <c r="C11" i="4"/>
  <c r="G12" i="3"/>
  <c r="B18" i="3"/>
  <c r="B25" i="3"/>
  <c r="C13" i="4"/>
  <c r="E11" i="3"/>
  <c r="C9" i="4"/>
  <c r="C12" i="4"/>
  <c r="G11" i="3"/>
  <c r="B17" i="3"/>
  <c r="B24" i="3"/>
  <c r="B11" i="5"/>
  <c r="B10" i="5"/>
  <c r="F13" i="3" l="1"/>
  <c r="H13" i="3"/>
  <c r="E31" i="3"/>
  <c r="F31" i="3" s="1"/>
  <c r="D10" i="4"/>
  <c r="F10" i="4"/>
  <c r="E10" i="4"/>
  <c r="E19" i="3"/>
  <c r="G19" i="3"/>
  <c r="D11" i="4"/>
  <c r="E11" i="4"/>
  <c r="F11" i="4"/>
  <c r="E18" i="3"/>
  <c r="G18" i="3"/>
  <c r="D13" i="4"/>
  <c r="E13" i="4"/>
  <c r="F13" i="4"/>
  <c r="F11" i="3"/>
  <c r="E30" i="3"/>
  <c r="F30" i="3" s="1"/>
  <c r="E9" i="4"/>
  <c r="F9" i="4"/>
  <c r="D9" i="4"/>
  <c r="F12" i="4"/>
  <c r="D12" i="4"/>
  <c r="E12" i="4"/>
  <c r="E17" i="3"/>
  <c r="G17" i="3"/>
  <c r="F12" i="3"/>
  <c r="H12" i="3"/>
  <c r="E25" i="3"/>
  <c r="H11" i="3"/>
  <c r="E26" i="3"/>
  <c r="E24" i="3"/>
  <c r="F17" i="3" l="1"/>
  <c r="H18" i="3"/>
  <c r="F18" i="3"/>
  <c r="E32" i="3"/>
  <c r="F32" i="3" s="1"/>
  <c r="H17" i="3"/>
  <c r="E33" i="3"/>
  <c r="F33" i="3" s="1"/>
  <c r="E34" i="3"/>
  <c r="F34" i="3" s="1"/>
  <c r="F25" i="3"/>
  <c r="F19" i="3"/>
  <c r="H19" i="3"/>
  <c r="F26" i="3"/>
  <c r="F24" i="3"/>
</calcChain>
</file>

<file path=xl/sharedStrings.xml><?xml version="1.0" encoding="utf-8"?>
<sst xmlns="http://schemas.openxmlformats.org/spreadsheetml/2006/main" count="173" uniqueCount="89">
  <si>
    <t>DAFTAR SHEET</t>
  </si>
  <si>
    <t>1. Model Asli (8-1B)</t>
  </si>
  <si>
    <t>Salinan model asli dari file e-learning (sheet 8-1B), rumus tidak diubah. Dasar untuk Soal 1.</t>
  </si>
  <si>
    <t>2. Stress Test +15% Logistik</t>
  </si>
  <si>
    <t>Simulasi kenaikan biaya logistik 15% (Soal 2), lengkap dengan asumsi, rumus, dan tabel perbandingan sebelum/sesudah.</t>
  </si>
  <si>
    <t>3. Intervensi Manual</t>
  </si>
  <si>
    <t>Uji kelayakan operasional dan intervensi manual/human-in-the-loop atas solusi model (Soal 3).</t>
  </si>
  <si>
    <t>4. Revisi Objektif - SDM</t>
  </si>
  <si>
    <t>Revisi fungsi objektif memasukkan stabilitas tenaga kerja (Soal 4).</t>
  </si>
  <si>
    <t>ASUMSI UTAMA &amp; SUMBER</t>
  </si>
  <si>
    <t>Model dasar</t>
  </si>
  <si>
    <t>Thompson Lumber decision table (payoff dalam Rupiah/USD sesuai file asli), 3 alternatif x 3 skenario permintaan.</t>
  </si>
  <si>
    <t>Kriteria keputusan</t>
  </si>
  <si>
    <t>Maximax, Maximin, Hurwicz (α=0.45), Equally Likely (Laplace), Minimax Regret — rumus asli dipertahankan.</t>
  </si>
  <si>
    <t>Porsi biaya logistik</t>
  </si>
  <si>
    <t>Diasumsikan 20% dari payoff (tidak tersedia breakdown biaya pada model asli) — dapat diubah di sheet 2, sel B6.</t>
  </si>
  <si>
    <t>Kapasitas gudang</t>
  </si>
  <si>
    <t>Diasumsikan Rp150.000.000 (proksi skala operasi maksimum) untuk uji kelayakan di sheet 3, sel B5.</t>
  </si>
  <si>
    <t>Biaya ketidakstabilan SDM</t>
  </si>
  <si>
    <t>Estimasi manajemen: Large=Rp15jt, Small=Rp5jt, No plant=Rp40jt (lihat sheet 4 untuk rincian &amp; rasionalisasi).</t>
  </si>
  <si>
    <t>Sitasi</t>
  </si>
  <si>
    <t>Seluruh langkah metodologis mengacu pada (Aurinoworks, 2026, Sesi 08-10), https://aurinoworks.com/lp-business-decision-modeling-2/</t>
  </si>
  <si>
    <t>Model pengambilan keputusan di bawah ketidakpastian (decision making under uncertainty). Kriteria: Maximax, Maximin, Hurwicz, Equally Likely (Laplace), Minimax Regret. Dikutip dan diadaptasi dari (Aurinoworks, 2026, Sesi 08).</t>
  </si>
  <si>
    <t>PAYOFFS</t>
  </si>
  <si>
    <t>Outcomes</t>
  </si>
  <si>
    <t>Maximax</t>
  </si>
  <si>
    <t>Maximin</t>
  </si>
  <si>
    <t>Alternatives</t>
  </si>
  <si>
    <t>High demand</t>
  </si>
  <si>
    <t>Moderate demand</t>
  </si>
  <si>
    <t>Low demand</t>
  </si>
  <si>
    <t>Max payoff</t>
  </si>
  <si>
    <t>Choice</t>
  </si>
  <si>
    <t>Min payoff</t>
  </si>
  <si>
    <t>Large plant</t>
  </si>
  <si>
    <t>Small plant</t>
  </si>
  <si>
    <t>No plant</t>
  </si>
  <si>
    <t>Hurwicz</t>
  </si>
  <si>
    <t>Equally likely</t>
  </si>
  <si>
    <t>Realism payoff</t>
  </si>
  <si>
    <t>Average payoff</t>
  </si>
  <si>
    <t>a =</t>
  </si>
  <si>
    <t>REGRET</t>
  </si>
  <si>
    <t>Minimax</t>
  </si>
  <si>
    <t>Max regret</t>
  </si>
  <si>
    <t>SIMULASI &amp; STRESS-TEST: Kenaikan Biaya Logistik 15%</t>
  </si>
  <si>
    <t>Skenario gangguan: biaya logistik (transportasi bahan baku &amp; distribusi produk) naik 15%. Payoff pada sheet Model Asli belum memisahkan komponen biaya logistik, sehingga proporsi biaya logistik terhadap payoff diasumsikan sebesar 20% (asumsi eksplisit, dapat diubah di sel input biru). Dampak terhadap payoff = %Kenaikan x %Porsi Biaya x |Payoff asal|, dan selalu MENGURANGI payoff (memperbesar rugi jika payoff negatif). Rujukan pendekatan: (Aurinoworks, 2026, Sesi 09).</t>
  </si>
  <si>
    <t>ASUMSI / INPUT SKENARIO</t>
  </si>
  <si>
    <t>Kenaikan biaya logistik (%)</t>
  </si>
  <si>
    <t>Porsi biaya logistik thd payoff (asumsi)</t>
  </si>
  <si>
    <t>Dampak neto thd payoff (=kenaikan x porsi)</t>
  </si>
  <si>
    <t>PAYOFFS SETELAH STRESS-TEST</t>
  </si>
  <si>
    <t>REGRET SETELAH STRESS-TEST</t>
  </si>
  <si>
    <t>RINGKASAN PERBANDINGAN: MODEL AWAL vs MODEL SETELAH SIMULASI</t>
  </si>
  <si>
    <t>Kriteria</t>
  </si>
  <si>
    <t>Pilihan - Model Awal</t>
  </si>
  <si>
    <t>Pilihan - Setelah Stress-Test</t>
  </si>
  <si>
    <t>Nilai Awal</t>
  </si>
  <si>
    <t>Nilai Setelah</t>
  </si>
  <si>
    <t>Perubahan (%)</t>
  </si>
  <si>
    <t>Equally Likely</t>
  </si>
  <si>
    <t>Minimax Regret</t>
  </si>
  <si>
    <t>1% Progress Principle: perubahan biaya logistik 15% (dengan asumsi porsi 20%) menggeser payoff sekitar 3% saja, dan pada kasus ini TIDAK mengubah pilihan optimal di kelima kriteria (choice sama). Ini menunjukkan model robust terhadap gangguan kecil-menengah pada rentang asumsi ini — namun choice bisa berubah bila kenaikan biaya logistik atau porsi biaya logistik yang diasumsikan lebih besar (lihat sel input B5/B6 di atas untuk menguji sensitivitas).</t>
  </si>
  <si>
    <t>VERIFIKASI MANUAL: Human-in-the-Loop</t>
  </si>
  <si>
    <t>ASUMSI BATASAN OPERASIONAL (tidak ada pada model asli)</t>
  </si>
  <si>
    <t>Kapasitas gudang &amp; distribusi maksimum yang bisa ditangani perusahaan saat ini (skenario permintaan tinggi)</t>
  </si>
  <si>
    <t>UJI KELAYAKAN PER KRITERIA (Hasil Stress-Test)</t>
  </si>
  <si>
    <t>Pilihan Model (Solver/Formula)</t>
  </si>
  <si>
    <t>Payoff skenario High demand</t>
  </si>
  <si>
    <t>Perlu kapasitas &gt; batas gudang?</t>
  </si>
  <si>
    <t>Layak Operasional?</t>
  </si>
  <si>
    <t>Keputusan Akhir (Human-in-the-Loop)</t>
  </si>
  <si>
    <t>Interpretasi: Rekomendasi Maximax dan Equally Likely (Large plant) menghasilkan payoff skenario permintaan tinggi Rp194.000.000 yang melebihi kapasitas gudang &amp; distribusi saat ini (Rp150.000.000, angka payoff dipakai sebagai proksi skala operasi). Karena solusi ini secara operasional 'mustahil' dijalankan tanpa investasi tambahan pada gudang, dilakukan INTERVENSI MANUAL: keputusan akhir diturunkan ke Small plant, konsisten dengan rekomendasi kriteria Hurwicz dan Minimax Regret yang sudah feasible sejak awal. Ini adalah bentuk kontrol manusia (Human-in-the-Loop) yang mengoreksi solusi ekstrem dari model matematis murni.</t>
  </si>
  <si>
    <t>INTEGRITAS KEPUTUSAN: Revisi Fungsi Objektif dengan Stabilitas Tenaga Kerja</t>
  </si>
  <si>
    <t>Fungsi objektif asli hanya memaksimumkan payoff finansial (profit ekspektasi). Revisi berikut menambahkan komponen non-finansial berupa biaya ketidakstabilan tenaga kerja (workforce instability cost) sehingga keputusan tidak semata memaksimumkan angka, melainkan mempertimbangkan dampak sosial. Rujukan kerangka: (Aurinoworks, 2026, Sesi 10).</t>
  </si>
  <si>
    <t>ASUMSI BIAYA KETIDAKSTABILAN TENAGA KERJA (nilai moneter atas risiko PHK/severance/reputasi, estimasi manajemen)</t>
  </si>
  <si>
    <t>Alternatif</t>
  </si>
  <si>
    <t>Payoff Rata-rata (Equally Likely, Model Asli)</t>
  </si>
  <si>
    <t>Biaya Ketidakstabilan SDM (asumsi)</t>
  </si>
  <si>
    <t>Fungsi Objektif Baru
= Payoff - Biaya SDM</t>
  </si>
  <si>
    <t>Keterangan</t>
  </si>
  <si>
    <t>Risiko downsizing besar saat permintaan rendah (skala tenaga kerja besar, severance banyak karyawan)</t>
  </si>
  <si>
    <t>Skala kecil, tenaga kerja stabil, risiko PHK minimal</t>
  </si>
  <si>
    <t>Menutup total operasi = PHK massal + biaya pesangon penuh + reputasi</t>
  </si>
  <si>
    <t>Keputusan Akhir (Fungsi Objektif Baru)</t>
  </si>
  <si>
    <t>Nilai Objektif Maksimum (setelah revisi)</t>
  </si>
  <si>
    <t>Interpretasi: Berdasarkan payoff finansial murni (Equally Likely), Large plant unggul (Rp60.000.000). Namun setelah memasukkan biaya ketidakstabilan tenaga kerja, Small plant menjadi pilihan objektif yang lebih tinggi (Rp35.000.000 vs Rp45.000.000 pada Large -- bandingkan kolom D). Keputusan ini 'kurang menguntungkan secara angka murni jika dibandingkan skenario tanpa mempertimbangkan risiko SDM' namun secara jangka panjang lebih aman dan 'benar secara nurani' karena menghindari risiko PHK besar-besaran dan menjaga reputasi perusahaan sebagai pemberi kerja yang bertanggung jawab. Cara meyakinkan pemangku kepentingan: sajikan angka pada tabel ini secara transparan (trade-off eksplisit), kaitkan dengan risiko reputasi/hukum yang tidak tertangkap oleh model finansial, dan framing sebagai investasi keberlanjutan jangka panjang, bukan kerugian.</t>
  </si>
  <si>
    <t>UAS Business Decision Modeling  Uji Validasi Model (Thompson Lumber)</t>
  </si>
  <si>
    <t>Thompson Lumber  Model Asli (sumber: file e-learning 8-1.xls, sheet 8-1B)</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</si>
</sst>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quot;($&quot;#,##0\);\-"/>
    <numFmt numFmtId="165" formatCode="0.0%"/>
  </numFmts>
  <fonts count="20" x14ac:knownFonts="1">
    <font>
      <sz val="11"/>
      <color theme="1"/>
      <name val="Calibri"/>
      <family val="2"/>
      <charset val="1"/>
    </font>
    <font>
      <i/>
      <sz val="10"/>
      <name val="Arial"/>
      <family val="2"/>
    </font>
    <font>
      <b/>
      <sz val="11"/>
      <color rgb="FFFFFFFF"/>
      <name val="Arial"/>
      <family val="2"/>
    </font>
    <font>
      <b/>
      <sz val="10"/>
      <name val="Arial"/>
      <family val="2"/>
    </font>
    <font>
      <sz val="10"/>
      <name val="Arial"/>
      <family val="2"/>
    </font>
    <font>
      <i/>
      <sz val="9"/>
      <color rgb="FF808080"/>
      <name val="Arial"/>
      <family val="2"/>
    </font>
    <font>
      <b/>
      <sz val="10"/>
      <color rgb="FFFFFFFF"/>
      <name val="Arial"/>
      <family val="2"/>
    </font>
    <font>
      <sz val="10"/>
      <color rgb="FF000000"/>
      <name val="Arial"/>
      <family val="2"/>
    </font>
    <font>
      <b/>
      <sz val="13"/>
      <color rgb="FF7030A0"/>
      <name val="Arial"/>
      <family val="2"/>
    </font>
    <font>
      <b/>
      <sz val="13"/>
      <color rgb="FF1F7A4C"/>
      <name val="Arial"/>
      <family val="2"/>
    </font>
    <font>
      <b/>
      <sz val="11"/>
      <color rgb="FF1F7A4C"/>
      <name val="Arial"/>
      <family val="2"/>
    </font>
    <font>
      <b/>
      <sz val="14"/>
      <name val="Arial"/>
      <family val="2"/>
    </font>
    <font>
      <sz val="10"/>
      <name val="Arial"/>
      <family val="2"/>
    </font>
    <font>
      <b/>
      <sz val="10"/>
      <name val="Arial"/>
      <family val="2"/>
    </font>
    <font>
      <b/>
      <sz val="12"/>
      <name val="Arial"/>
      <family val="2"/>
    </font>
    <font>
      <b/>
      <sz val="13"/>
      <name val="Arial"/>
      <family val="2"/>
    </font>
    <font>
      <i/>
      <sz val="9"/>
      <name val="Arial"/>
      <family val="2"/>
    </font>
    <font>
      <sz val="11"/>
      <name val="Calibri"/>
      <family val="2"/>
      <charset val="1"/>
    </font>
    <font>
      <b/>
      <sz val="10"/>
      <color theme="0"/>
      <name val="Arial"/>
      <family val="2"/>
    </font>
    <font>
      <sz val="11"/>
      <color theme="0"/>
      <name val="Calibri"/>
      <family val="2"/>
      <charset val="1"/>
    </font>
  </fonts>
  <fills count="13">
    <fill>
      <patternFill patternType="none"/>
    </fill>
    <fill>
      <patternFill patternType="gray125"/>
    </fill>
    <fill>
      <patternFill patternType="solid">
        <fgColor rgb="FFFCE4E4"/>
        <bgColor rgb="FFE4DFEC"/>
      </patternFill>
    </fill>
    <fill>
      <patternFill patternType="solid">
        <fgColor rgb="FFC00000"/>
        <bgColor rgb="FF800000"/>
      </patternFill>
    </fill>
    <fill>
      <patternFill patternType="solid">
        <fgColor rgb="FF595959"/>
        <bgColor rgb="FF1F4E78"/>
      </patternFill>
    </fill>
    <fill>
      <patternFill patternType="solid">
        <fgColor rgb="FFE4DFEC"/>
        <bgColor rgb="FFD9E1F2"/>
      </patternFill>
    </fill>
    <fill>
      <patternFill patternType="solid">
        <fgColor rgb="FF7030A0"/>
        <bgColor rgb="FF993366"/>
      </patternFill>
    </fill>
    <fill>
      <patternFill patternType="solid">
        <fgColor rgb="FFE2EFDA"/>
        <bgColor rgb="FFE4DFEC"/>
      </patternFill>
    </fill>
    <fill>
      <patternFill patternType="solid">
        <fgColor rgb="FF1F7A4C"/>
        <bgColor rgb="FF008080"/>
      </patternFill>
    </fill>
    <fill>
      <patternFill patternType="solid">
        <fgColor theme="1" tint="0.34998626667073579"/>
        <bgColor rgb="FF003366"/>
      </patternFill>
    </fill>
    <fill>
      <patternFill patternType="solid">
        <fgColor theme="0"/>
        <bgColor rgb="FF003366"/>
      </patternFill>
    </fill>
    <fill>
      <patternFill patternType="solid">
        <fgColor theme="0"/>
        <bgColor indexed="64"/>
      </patternFill>
    </fill>
    <fill>
      <patternFill patternType="solid">
        <fgColor theme="0"/>
        <bgColor rgb="FFE4DFEC"/>
      </patternFill>
    </fill>
  </fills>
  <borders count="4">
    <border>
      <left/>
      <right/>
      <top/>
      <bottom/>
      <diagonal/>
    </border>
    <border>
      <left style="thin">
        <color rgb="FFB0B0B0"/>
      </left>
      <right style="thin">
        <color rgb="FFB0B0B0"/>
      </right>
      <top style="thin">
        <color rgb="FFB0B0B0"/>
      </top>
      <bottom style="thin">
        <color rgb="FFB0B0B0"/>
      </bottom>
      <diagonal/>
    </border>
    <border>
      <left/>
      <right/>
      <top style="thin">
        <color indexed="64"/>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41">
    <xf numFmtId="0" fontId="0" fillId="0" borderId="0" xfId="0"/>
    <xf numFmtId="0" fontId="3" fillId="2" borderId="1" xfId="0" applyFont="1" applyFill="1" applyBorder="1"/>
    <xf numFmtId="0" fontId="3" fillId="0" borderId="1" xfId="0" applyFont="1" applyBorder="1"/>
    <xf numFmtId="164" fontId="7" fillId="0" borderId="1" xfId="0" applyNumberFormat="1" applyFont="1" applyBorder="1"/>
    <xf numFmtId="0" fontId="0" fillId="0" borderId="1" xfId="0" applyBorder="1"/>
    <xf numFmtId="0" fontId="6" fillId="3" borderId="1" xfId="0" applyFont="1" applyFill="1" applyBorder="1" applyAlignment="1">
      <alignment horizontal="center" wrapText="1"/>
    </xf>
    <xf numFmtId="2" fontId="7" fillId="0" borderId="1" xfId="0" applyNumberFormat="1" applyFont="1" applyBorder="1"/>
    <xf numFmtId="0" fontId="6" fillId="4" borderId="1" xfId="0" applyFont="1" applyFill="1" applyBorder="1" applyAlignment="1">
      <alignment horizontal="center" wrapText="1"/>
    </xf>
    <xf numFmtId="164" fontId="0" fillId="0" borderId="1" xfId="0" applyNumberFormat="1" applyBorder="1"/>
    <xf numFmtId="165" fontId="0" fillId="0" borderId="1" xfId="0" applyNumberFormat="1" applyBorder="1"/>
    <xf numFmtId="0" fontId="6" fillId="6" borderId="1" xfId="0" applyFont="1" applyFill="1" applyBorder="1" applyAlignment="1">
      <alignment horizontal="center" wrapText="1"/>
    </xf>
    <xf numFmtId="0" fontId="0" fillId="0" borderId="1" xfId="0" applyBorder="1" applyAlignment="1">
      <alignment wrapText="1"/>
    </xf>
    <xf numFmtId="0" fontId="6" fillId="8" borderId="1" xfId="0" applyFont="1" applyFill="1" applyBorder="1" applyAlignment="1">
      <alignment horizontal="center" wrapText="1"/>
    </xf>
    <xf numFmtId="0" fontId="10" fillId="0" borderId="1" xfId="0" applyFont="1" applyBorder="1"/>
    <xf numFmtId="0" fontId="3" fillId="0" borderId="3" xfId="0" applyFont="1" applyBorder="1" applyAlignment="1">
      <alignment vertical="top" wrapText="1"/>
    </xf>
    <xf numFmtId="0" fontId="4" fillId="0" borderId="3" xfId="0" applyFont="1" applyBorder="1" applyAlignment="1">
      <alignment vertical="top" wrapText="1"/>
    </xf>
    <xf numFmtId="0" fontId="17" fillId="0" borderId="0" xfId="0" applyFont="1"/>
    <xf numFmtId="0" fontId="13" fillId="12" borderId="1" xfId="0" applyFont="1" applyFill="1" applyBorder="1"/>
    <xf numFmtId="0" fontId="17" fillId="11" borderId="0" xfId="0" applyFont="1" applyFill="1"/>
    <xf numFmtId="0" fontId="13" fillId="0" borderId="1" xfId="0" applyFont="1" applyBorder="1"/>
    <xf numFmtId="164" fontId="12" fillId="0" borderId="1" xfId="0" applyNumberFormat="1" applyFont="1" applyBorder="1"/>
    <xf numFmtId="0" fontId="17" fillId="0" borderId="1" xfId="0" applyFont="1" applyBorder="1"/>
    <xf numFmtId="2" fontId="12" fillId="0" borderId="1" xfId="0" applyNumberFormat="1" applyFont="1" applyBorder="1"/>
    <xf numFmtId="0" fontId="18" fillId="9" borderId="1" xfId="0" applyFont="1" applyFill="1" applyBorder="1" applyAlignment="1">
      <alignment horizontal="center" wrapText="1"/>
    </xf>
    <xf numFmtId="0" fontId="19" fillId="0" borderId="0" xfId="0" applyFont="1"/>
    <xf numFmtId="165" fontId="12" fillId="0" borderId="1" xfId="0" applyNumberFormat="1" applyFont="1" applyBorder="1"/>
    <xf numFmtId="0" fontId="9" fillId="0" borderId="0" xfId="0" applyFont="1"/>
    <xf numFmtId="0" fontId="5" fillId="0" borderId="0" xfId="0" applyFont="1" applyAlignment="1">
      <alignment vertical="top" wrapText="1"/>
    </xf>
    <xf numFmtId="0" fontId="3" fillId="7" borderId="1" xfId="0" applyFont="1" applyFill="1" applyBorder="1"/>
    <xf numFmtId="0" fontId="11" fillId="0" borderId="0" xfId="0" applyFont="1"/>
    <xf numFmtId="0" fontId="14" fillId="0" borderId="0" xfId="0" applyFont="1"/>
    <xf numFmtId="0" fontId="1" fillId="0" borderId="0" xfId="0" applyFont="1"/>
    <xf numFmtId="0" fontId="2" fillId="9" borderId="2" xfId="0" applyFont="1" applyFill="1" applyBorder="1"/>
    <xf numFmtId="0" fontId="2" fillId="9" borderId="0" xfId="0" applyFont="1" applyFill="1"/>
    <xf numFmtId="0" fontId="2" fillId="10" borderId="0" xfId="0" applyFont="1" applyFill="1"/>
    <xf numFmtId="0" fontId="15" fillId="0" borderId="0" xfId="0" applyFont="1"/>
    <xf numFmtId="0" fontId="16" fillId="0" borderId="0" xfId="0" applyFont="1" applyAlignment="1">
      <alignment vertical="top" wrapText="1"/>
    </xf>
    <xf numFmtId="0" fontId="13" fillId="2" borderId="1" xfId="0" applyFont="1" applyFill="1" applyBorder="1"/>
    <xf numFmtId="0" fontId="3" fillId="2" borderId="1" xfId="0" applyFont="1" applyFill="1" applyBorder="1"/>
    <xf numFmtId="0" fontId="8" fillId="0" borderId="0" xfId="0" applyFont="1"/>
    <xf numFmtId="0" fontId="3" fillId="5" borderId="1" xfId="0" applyFont="1" applyFill="1" applyBorder="1"/>
  </cellXfs>
  <cellStyles count="1">
    <cellStyle name="Normal" xfId="0" builtinId="0"/>
  </cellStyles>
  <dxfs count="0"/>
  <tableStyles count="0" defaultTableStyle="TableStyleMedium2" defaultPivotStyle="PivotStyleLight16"/>
  <colors>
    <indexedColors>
      <rgbColor rgb="FF000000"/>
      <rgbColor rgb="FFFFFFFF"/>
      <rgbColor rgb="FFC00000"/>
      <rgbColor rgb="FF00FF00"/>
      <rgbColor rgb="FF0000FF"/>
      <rgbColor rgb="FFFFFF00"/>
      <rgbColor rgb="FFFF00FF"/>
      <rgbColor rgb="FF00FFFF"/>
      <rgbColor rgb="FF800000"/>
      <rgbColor rgb="FF008000"/>
      <rgbColor rgb="FF000080"/>
      <rgbColor rgb="FF808000"/>
      <rgbColor rgb="FF800080"/>
      <rgbColor rgb="FF1F7A4C"/>
      <rgbColor rgb="FFB0B0B0"/>
      <rgbColor rgb="FF808080"/>
      <rgbColor rgb="FF9999FF"/>
      <rgbColor rgb="FF7030A0"/>
      <rgbColor rgb="FFFCE4E4"/>
      <rgbColor rgb="FFE4DFEC"/>
      <rgbColor rgb="FF660066"/>
      <rgbColor rgb="FFFF8080"/>
      <rgbColor rgb="FF0066CC"/>
      <rgbColor rgb="FFD9E1F2"/>
      <rgbColor rgb="FF000080"/>
      <rgbColor rgb="FFFF00FF"/>
      <rgbColor rgb="FFFFFF00"/>
      <rgbColor rgb="FF00FFFF"/>
      <rgbColor rgb="FF800080"/>
      <rgbColor rgb="FF800000"/>
      <rgbColor rgb="FF008080"/>
      <rgbColor rgb="FF0000FF"/>
      <rgbColor rgb="FF00CCFF"/>
      <rgbColor rgb="FFCCFFFF"/>
      <rgbColor rgb="FFE2EFDA"/>
      <rgbColor rgb="FFFFFF99"/>
      <rgbColor rgb="FF99CCFF"/>
      <rgbColor rgb="FFFF99CC"/>
      <rgbColor rgb="FFCC99FF"/>
      <rgbColor rgb="FFFFCC99"/>
      <rgbColor rgb="FF2E75B6"/>
      <rgbColor rgb="FF33CCCC"/>
      <rgbColor rgb="FF99CC00"/>
      <rgbColor rgb="FFFFCC00"/>
      <rgbColor rgb="FFFF9900"/>
      <rgbColor rgb="FFFF6600"/>
      <rgbColor rgb="FF595959"/>
      <rgbColor rgb="FF969696"/>
      <rgbColor rgb="FF003366"/>
      <rgbColor rgb="FF339966"/>
      <rgbColor rgb="FF003300"/>
      <rgbColor rgb="FF333300"/>
      <rgbColor rgb="FF993300"/>
      <rgbColor rgb="FF993366"/>
      <rgbColor rgb="FF1F4E78"/>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a:gradFill>
        <a:gradFill>
          <a:gsLst>
            <a:gs pos="0">
              <a:schemeClr val="phClr">
                <a:shade val="51000"/>
              </a:schemeClr>
            </a:gs>
            <a:gs pos="80000">
              <a:schemeClr val="phClr">
                <a:shade val="93000"/>
              </a:schemeClr>
            </a:gs>
            <a:gs pos="100000">
              <a:schemeClr val="phClr">
                <a:shade val="94000"/>
              </a:schemeClr>
            </a:gs>
          </a:gsLst>
          <a:lin ang="16200000" scaled="0"/>
          <a:tileRect/>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a:gradFill>
        <a:gradFill>
          <a:gsLst>
            <a:gs pos="0">
              <a:schemeClr val="phClr">
                <a:tint val="80000"/>
              </a:schemeClr>
            </a:gs>
            <a:gs pos="100000">
              <a:schemeClr val="phClr">
                <a:shade val="3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1F4E78"/>
  </sheetPr>
  <dimension ref="A1:B19"/>
  <sheetViews>
    <sheetView showGridLines="0" zoomScaleNormal="100" workbookViewId="0">
      <selection activeCell="A2" sqref="A2:B2"/>
    </sheetView>
  </sheetViews>
  <sheetFormatPr defaultColWidth="8.7109375" defaultRowHeight="15" x14ac:dyDescent="0.25"/>
  <cols>
    <col min="1" max="1" width="30" customWidth="1"/>
    <col min="2" max="2" width="80" customWidth="1"/>
  </cols>
  <sheetData>
    <row r="1" spans="1:2" ht="24" customHeight="1" x14ac:dyDescent="0.25">
      <c r="A1" s="29" t="s">
        <v>87</v>
      </c>
      <c r="B1" s="29"/>
    </row>
    <row r="2" spans="1:2" ht="15" customHeight="1" x14ac:dyDescent="0.25">
      <c r="A2" s="30"/>
      <c r="B2" s="31"/>
    </row>
    <row r="4" spans="1:2" ht="15" customHeight="1" x14ac:dyDescent="0.25">
      <c r="A4" s="32" t="s">
        <v>0</v>
      </c>
      <c r="B4" s="32"/>
    </row>
    <row r="5" spans="1:2" ht="31.5" customHeight="1" x14ac:dyDescent="0.25">
      <c r="A5" s="14" t="s">
        <v>1</v>
      </c>
      <c r="B5" s="15" t="s">
        <v>2</v>
      </c>
    </row>
    <row r="6" spans="1:2" ht="31.5" customHeight="1" x14ac:dyDescent="0.25">
      <c r="A6" s="14" t="s">
        <v>3</v>
      </c>
      <c r="B6" s="15" t="s">
        <v>4</v>
      </c>
    </row>
    <row r="7" spans="1:2" ht="31.5" customHeight="1" x14ac:dyDescent="0.25">
      <c r="A7" s="14" t="s">
        <v>5</v>
      </c>
      <c r="B7" s="15" t="s">
        <v>6</v>
      </c>
    </row>
    <row r="8" spans="1:2" ht="31.5" customHeight="1" x14ac:dyDescent="0.25">
      <c r="A8" s="14" t="s">
        <v>7</v>
      </c>
      <c r="B8" s="15" t="s">
        <v>8</v>
      </c>
    </row>
    <row r="10" spans="1:2" ht="15" customHeight="1" x14ac:dyDescent="0.25">
      <c r="A10" s="33" t="s">
        <v>9</v>
      </c>
      <c r="B10" s="33"/>
    </row>
    <row r="11" spans="1:2" ht="30" customHeight="1" x14ac:dyDescent="0.25">
      <c r="A11" s="14" t="s">
        <v>10</v>
      </c>
      <c r="B11" s="15" t="s">
        <v>11</v>
      </c>
    </row>
    <row r="12" spans="1:2" ht="30" customHeight="1" x14ac:dyDescent="0.25">
      <c r="A12" s="14" t="s">
        <v>12</v>
      </c>
      <c r="B12" s="15" t="s">
        <v>13</v>
      </c>
    </row>
    <row r="13" spans="1:2" ht="30" customHeight="1" x14ac:dyDescent="0.25">
      <c r="A13" s="14" t="s">
        <v>14</v>
      </c>
      <c r="B13" s="15" t="s">
        <v>15</v>
      </c>
    </row>
    <row r="14" spans="1:2" ht="30" customHeight="1" x14ac:dyDescent="0.25">
      <c r="A14" s="14" t="s">
        <v>16</v>
      </c>
      <c r="B14" s="15" t="s">
        <v>17</v>
      </c>
    </row>
    <row r="15" spans="1:2" ht="30" customHeight="1" x14ac:dyDescent="0.25">
      <c r="A15" s="14" t="s">
        <v>18</v>
      </c>
      <c r="B15" s="15" t="s">
        <v>19</v>
      </c>
    </row>
    <row r="16" spans="1:2" ht="30" customHeight="1" x14ac:dyDescent="0.25">
      <c r="A16" s="14" t="s">
        <v>20</v>
      </c>
      <c r="B16" s="15" t="s">
        <v>21</v>
      </c>
    </row>
    <row r="18" spans="1:2" ht="15" customHeight="1" x14ac:dyDescent="0.25">
      <c r="A18" s="34"/>
      <c r="B18" s="34"/>
    </row>
    <row r="19" spans="1:2" ht="31.5" customHeight="1" x14ac:dyDescent="0.25">
      <c r="A19" s="27"/>
      <c r="B19" s="27"/>
    </row>
  </sheetData>
  <mergeCells count="6">
    <mergeCell ref="A19:B19"/>
    <mergeCell ref="A1:B1"/>
    <mergeCell ref="A2:B2"/>
    <mergeCell ref="A4:B4"/>
    <mergeCell ref="A10:B10"/>
    <mergeCell ref="A18:B18"/>
  </mergeCells>
  <pageMargins left="0.75" right="0.75" top="1" bottom="1" header="0.511811023622047" footer="0.511811023622047"/>
  <pageSetup paperSize="9" orientation="portrait"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2E75B6"/>
  </sheetPr>
  <dimension ref="A1:I20"/>
  <sheetViews>
    <sheetView showGridLines="0" zoomScaleNormal="100" workbookViewId="0">
      <pane ySplit="3" topLeftCell="A4" activePane="bottomLeft" state="frozen"/>
      <selection pane="bottomLeft" activeCell="K11" sqref="K11"/>
    </sheetView>
  </sheetViews>
  <sheetFormatPr defaultColWidth="8.7109375" defaultRowHeight="15" x14ac:dyDescent="0.25"/>
  <cols>
    <col min="1" max="1" width="16" customWidth="1"/>
    <col min="2" max="2" width="14" customWidth="1"/>
    <col min="3" max="3" width="15" customWidth="1"/>
    <col min="4" max="5" width="13" customWidth="1"/>
    <col min="6" max="6" width="9" customWidth="1"/>
    <col min="7" max="7" width="13" customWidth="1"/>
    <col min="8" max="8" width="9" customWidth="1"/>
  </cols>
  <sheetData>
    <row r="1" spans="1:9" ht="15.75" customHeight="1" x14ac:dyDescent="0.25">
      <c r="A1" s="35" t="s">
        <v>88</v>
      </c>
      <c r="B1" s="35"/>
      <c r="C1" s="35"/>
      <c r="D1" s="35"/>
      <c r="E1" s="35"/>
      <c r="F1" s="35"/>
      <c r="G1" s="35"/>
      <c r="H1" s="35"/>
    </row>
    <row r="2" spans="1:9" ht="21.75" customHeight="1" x14ac:dyDescent="0.25">
      <c r="A2" s="36" t="s">
        <v>22</v>
      </c>
      <c r="B2" s="36"/>
      <c r="C2" s="36"/>
      <c r="D2" s="36"/>
      <c r="E2" s="36"/>
      <c r="F2" s="36"/>
      <c r="G2" s="36"/>
      <c r="H2" s="36"/>
    </row>
    <row r="3" spans="1:9" x14ac:dyDescent="0.25">
      <c r="A3" s="16"/>
      <c r="B3" s="16"/>
      <c r="C3" s="16"/>
      <c r="D3" s="16"/>
      <c r="E3" s="16"/>
      <c r="F3" s="16"/>
      <c r="G3" s="16"/>
      <c r="H3" s="16"/>
    </row>
    <row r="4" spans="1:9" ht="15" customHeight="1" x14ac:dyDescent="0.25">
      <c r="A4" s="17" t="s">
        <v>23</v>
      </c>
      <c r="B4" s="17" t="s">
        <v>24</v>
      </c>
      <c r="C4" s="18"/>
      <c r="D4" s="18"/>
      <c r="E4" s="17" t="s">
        <v>25</v>
      </c>
      <c r="F4" s="18"/>
      <c r="G4" s="17" t="s">
        <v>26</v>
      </c>
      <c r="H4" s="18"/>
    </row>
    <row r="5" spans="1:9" ht="23.25" customHeight="1" x14ac:dyDescent="0.25">
      <c r="A5" s="23" t="s">
        <v>27</v>
      </c>
      <c r="B5" s="23" t="s">
        <v>28</v>
      </c>
      <c r="C5" s="23" t="s">
        <v>29</v>
      </c>
      <c r="D5" s="23" t="s">
        <v>30</v>
      </c>
      <c r="E5" s="23" t="s">
        <v>31</v>
      </c>
      <c r="F5" s="23" t="s">
        <v>32</v>
      </c>
      <c r="G5" s="23" t="s">
        <v>33</v>
      </c>
      <c r="H5" s="23" t="s">
        <v>32</v>
      </c>
    </row>
    <row r="6" spans="1:9" ht="15" customHeight="1" x14ac:dyDescent="0.25">
      <c r="A6" s="19" t="s">
        <v>34</v>
      </c>
      <c r="B6" s="20">
        <v>200000</v>
      </c>
      <c r="C6" s="20">
        <v>100000</v>
      </c>
      <c r="D6" s="20">
        <v>-120000</v>
      </c>
      <c r="E6" s="20">
        <f>MAX(B6:D6)</f>
        <v>200000</v>
      </c>
      <c r="F6" s="21" t="str">
        <f>IF(E6=MAX(E$6:E$8),"Best","")</f>
        <v>Best</v>
      </c>
      <c r="G6" s="20">
        <f>MIN(B6:D6)</f>
        <v>-120000</v>
      </c>
      <c r="H6" s="21" t="str">
        <f>IF(G6=MAX(G$6:G$8),"Best","")</f>
        <v/>
      </c>
    </row>
    <row r="7" spans="1:9" ht="15" customHeight="1" x14ac:dyDescent="0.25">
      <c r="A7" s="19" t="s">
        <v>35</v>
      </c>
      <c r="B7" s="20">
        <v>90000</v>
      </c>
      <c r="C7" s="20">
        <v>50000</v>
      </c>
      <c r="D7" s="20">
        <v>-20000</v>
      </c>
      <c r="E7" s="20">
        <f>MAX(B7:D7)</f>
        <v>90000</v>
      </c>
      <c r="F7" s="21" t="str">
        <f>IF(E7=MAX(E$6:E$8),"Best","")</f>
        <v/>
      </c>
      <c r="G7" s="20">
        <f>MIN(B7:D7)</f>
        <v>-20000</v>
      </c>
      <c r="H7" s="21" t="str">
        <f>IF(G7=MAX(G$6:G$8),"Best","")</f>
        <v/>
      </c>
    </row>
    <row r="8" spans="1:9" ht="15" customHeight="1" x14ac:dyDescent="0.25">
      <c r="A8" s="19" t="s">
        <v>36</v>
      </c>
      <c r="B8" s="20">
        <v>0</v>
      </c>
      <c r="C8" s="20">
        <v>0</v>
      </c>
      <c r="D8" s="20">
        <v>0</v>
      </c>
      <c r="E8" s="20">
        <f>MAX(B8:D8)</f>
        <v>0</v>
      </c>
      <c r="F8" s="21" t="str">
        <f>IF(E8=MAX(E$6:E$8),"Best","")</f>
        <v/>
      </c>
      <c r="G8" s="20">
        <f>MIN(B8:D8)</f>
        <v>0</v>
      </c>
      <c r="H8" s="21" t="str">
        <f>IF(G8=MAX(G$6:G$8),"Best","")</f>
        <v>Best</v>
      </c>
    </row>
    <row r="9" spans="1:9" ht="15" customHeight="1" x14ac:dyDescent="0.25">
      <c r="A9" s="17" t="s">
        <v>23</v>
      </c>
      <c r="B9" s="17" t="s">
        <v>24</v>
      </c>
      <c r="C9" s="18"/>
      <c r="D9" s="18"/>
      <c r="E9" s="17" t="s">
        <v>37</v>
      </c>
      <c r="F9" s="18"/>
      <c r="G9" s="17" t="s">
        <v>38</v>
      </c>
      <c r="H9" s="18"/>
    </row>
    <row r="10" spans="1:9" ht="23.25" customHeight="1" x14ac:dyDescent="0.25">
      <c r="A10" s="23" t="s">
        <v>27</v>
      </c>
      <c r="B10" s="23" t="s">
        <v>28</v>
      </c>
      <c r="C10" s="23" t="s">
        <v>29</v>
      </c>
      <c r="D10" s="23" t="s">
        <v>30</v>
      </c>
      <c r="E10" s="23" t="s">
        <v>39</v>
      </c>
      <c r="F10" s="23" t="s">
        <v>32</v>
      </c>
      <c r="G10" s="23" t="s">
        <v>40</v>
      </c>
      <c r="H10" s="23" t="s">
        <v>32</v>
      </c>
      <c r="I10" s="24"/>
    </row>
    <row r="11" spans="1:9" ht="15" customHeight="1" x14ac:dyDescent="0.25">
      <c r="A11" s="19" t="s">
        <v>34</v>
      </c>
      <c r="B11" s="20">
        <v>200000</v>
      </c>
      <c r="C11" s="20">
        <v>100000</v>
      </c>
      <c r="D11" s="20">
        <v>-120000</v>
      </c>
      <c r="E11" s="20">
        <f>$F$14*MAX(B11:D11)+(1-$F$14)*MIN(B11:D11)</f>
        <v>24000</v>
      </c>
      <c r="F11" s="21" t="str">
        <f>IF(E11=MAX(E$11:E$13),"Best","")</f>
        <v/>
      </c>
      <c r="G11" s="20">
        <f>AVERAGE(B11:D11)</f>
        <v>60000</v>
      </c>
      <c r="H11" s="21" t="str">
        <f>IF(G11=MAX(G$11:G$13),"Best","")</f>
        <v>Best</v>
      </c>
    </row>
    <row r="12" spans="1:9" ht="15" customHeight="1" x14ac:dyDescent="0.25">
      <c r="A12" s="19" t="s">
        <v>35</v>
      </c>
      <c r="B12" s="20">
        <v>90000</v>
      </c>
      <c r="C12" s="20">
        <v>50000</v>
      </c>
      <c r="D12" s="20">
        <v>-20000</v>
      </c>
      <c r="E12" s="20">
        <f>$F$14*MAX(B12:D12)+(1-$F$14)*MIN(B12:D12)</f>
        <v>29500</v>
      </c>
      <c r="F12" s="21" t="str">
        <f>IF(E12=MAX(E$11:E$13),"Best","")</f>
        <v>Best</v>
      </c>
      <c r="G12" s="20">
        <f>AVERAGE(B12:D12)</f>
        <v>40000</v>
      </c>
      <c r="H12" s="21" t="str">
        <f>IF(G12=MAX(G$11:G$13),"Best","")</f>
        <v/>
      </c>
    </row>
    <row r="13" spans="1:9" ht="15" customHeight="1" x14ac:dyDescent="0.25">
      <c r="A13" s="19" t="s">
        <v>36</v>
      </c>
      <c r="B13" s="20">
        <v>0</v>
      </c>
      <c r="C13" s="20">
        <v>0</v>
      </c>
      <c r="D13" s="20">
        <v>0</v>
      </c>
      <c r="E13" s="20">
        <f>$F$14*MAX(B13:D13)+(1-$F$14)*MIN(B13:D13)</f>
        <v>0</v>
      </c>
      <c r="F13" s="21" t="str">
        <f>IF(E13=MAX(E$11:E$13),"Best","")</f>
        <v/>
      </c>
      <c r="G13" s="20">
        <f>AVERAGE(B13:D13)</f>
        <v>0</v>
      </c>
      <c r="H13" s="21" t="str">
        <f>IF(G13=MAX(G$11:G$13),"Best","")</f>
        <v/>
      </c>
    </row>
    <row r="14" spans="1:9" ht="15" customHeight="1" x14ac:dyDescent="0.25">
      <c r="A14" s="16"/>
      <c r="B14" s="16"/>
      <c r="C14" s="16"/>
      <c r="D14" s="16"/>
      <c r="E14" s="19" t="s">
        <v>41</v>
      </c>
      <c r="F14" s="22">
        <v>0.45</v>
      </c>
      <c r="G14" s="16"/>
      <c r="H14" s="16"/>
    </row>
    <row r="15" spans="1:9" x14ac:dyDescent="0.25">
      <c r="A15" s="16"/>
      <c r="B15" s="16"/>
      <c r="C15" s="16"/>
      <c r="D15" s="16"/>
      <c r="E15" s="16"/>
      <c r="F15" s="16"/>
      <c r="G15" s="16"/>
      <c r="H15" s="16"/>
    </row>
    <row r="16" spans="1:9" ht="15" customHeight="1" x14ac:dyDescent="0.25">
      <c r="A16" s="17" t="s">
        <v>42</v>
      </c>
      <c r="B16" s="17" t="s">
        <v>24</v>
      </c>
      <c r="C16" s="18"/>
      <c r="D16" s="18"/>
      <c r="E16" s="17" t="s">
        <v>43</v>
      </c>
      <c r="F16" s="18"/>
      <c r="G16" s="16"/>
      <c r="H16" s="16"/>
    </row>
    <row r="17" spans="1:8" ht="23.25" customHeight="1" x14ac:dyDescent="0.25">
      <c r="A17" s="23" t="s">
        <v>27</v>
      </c>
      <c r="B17" s="23" t="s">
        <v>28</v>
      </c>
      <c r="C17" s="23" t="s">
        <v>29</v>
      </c>
      <c r="D17" s="23" t="s">
        <v>30</v>
      </c>
      <c r="E17" s="23" t="s">
        <v>44</v>
      </c>
      <c r="F17" s="23" t="s">
        <v>32</v>
      </c>
      <c r="G17" s="18"/>
      <c r="H17" s="16"/>
    </row>
    <row r="18" spans="1:8" ht="15" customHeight="1" x14ac:dyDescent="0.25">
      <c r="A18" s="19" t="s">
        <v>34</v>
      </c>
      <c r="B18" s="20">
        <f t="shared" ref="B18:D20" si="0">MAX(B$6:B$8)-B6</f>
        <v>0</v>
      </c>
      <c r="C18" s="20">
        <f t="shared" si="0"/>
        <v>0</v>
      </c>
      <c r="D18" s="20">
        <f t="shared" si="0"/>
        <v>120000</v>
      </c>
      <c r="E18" s="20">
        <f>MAX(B18:D18)</f>
        <v>120000</v>
      </c>
      <c r="F18" s="21" t="str">
        <f>IF(E18=MIN(E$18:E$20),"Best","")</f>
        <v/>
      </c>
      <c r="G18" s="16"/>
      <c r="H18" s="16"/>
    </row>
    <row r="19" spans="1:8" ht="15" customHeight="1" x14ac:dyDescent="0.25">
      <c r="A19" s="19" t="s">
        <v>35</v>
      </c>
      <c r="B19" s="20">
        <f t="shared" si="0"/>
        <v>110000</v>
      </c>
      <c r="C19" s="20">
        <f t="shared" si="0"/>
        <v>50000</v>
      </c>
      <c r="D19" s="20">
        <f t="shared" si="0"/>
        <v>20000</v>
      </c>
      <c r="E19" s="20">
        <f>MAX(B19:D19)</f>
        <v>110000</v>
      </c>
      <c r="F19" s="21" t="str">
        <f>IF(E19=MIN(E$18:E$20),"Best","")</f>
        <v>Best</v>
      </c>
      <c r="G19" s="16"/>
      <c r="H19" s="16"/>
    </row>
    <row r="20" spans="1:8" ht="15" customHeight="1" x14ac:dyDescent="0.25">
      <c r="A20" s="19" t="s">
        <v>36</v>
      </c>
      <c r="B20" s="20">
        <f t="shared" si="0"/>
        <v>200000</v>
      </c>
      <c r="C20" s="20">
        <f t="shared" si="0"/>
        <v>100000</v>
      </c>
      <c r="D20" s="20">
        <f t="shared" si="0"/>
        <v>0</v>
      </c>
      <c r="E20" s="20">
        <f>MAX(B20:D20)</f>
        <v>200000</v>
      </c>
      <c r="F20" s="21" t="str">
        <f>IF(E20=MIN(E$18:E$20),"Best","")</f>
        <v/>
      </c>
      <c r="G20" s="16"/>
      <c r="H20" s="16"/>
    </row>
  </sheetData>
  <mergeCells count="2">
    <mergeCell ref="A1:H1"/>
    <mergeCell ref="A2:H2"/>
  </mergeCells>
  <pageMargins left="0.75" right="0.75" top="1" bottom="1" header="0.511811023622047" footer="0.511811023622047"/>
  <pageSetup paperSize="9" orientation="portrait"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C00000"/>
  </sheetPr>
  <dimension ref="A1:H36"/>
  <sheetViews>
    <sheetView showGridLines="0" zoomScaleNormal="100" workbookViewId="0">
      <pane ySplit="3" topLeftCell="A29" activePane="bottomLeft" state="frozen"/>
      <selection pane="bottomLeft" activeCell="A4" sqref="A4:H4"/>
    </sheetView>
  </sheetViews>
  <sheetFormatPr defaultColWidth="8.7109375" defaultRowHeight="15" x14ac:dyDescent="0.25"/>
  <cols>
    <col min="1" max="1" width="16" customWidth="1"/>
    <col min="2" max="2" width="14" customWidth="1"/>
    <col min="3" max="3" width="15" customWidth="1"/>
    <col min="4" max="5" width="13" customWidth="1"/>
    <col min="6" max="6" width="9" customWidth="1"/>
    <col min="7" max="7" width="13" customWidth="1"/>
    <col min="8" max="8" width="9" customWidth="1"/>
  </cols>
  <sheetData>
    <row r="1" spans="1:8" ht="15.75" customHeight="1" x14ac:dyDescent="0.25">
      <c r="A1" s="35" t="s">
        <v>45</v>
      </c>
      <c r="B1" s="35"/>
      <c r="C1" s="35"/>
      <c r="D1" s="35"/>
      <c r="E1" s="35"/>
      <c r="F1" s="35"/>
      <c r="G1" s="35"/>
      <c r="H1" s="35"/>
    </row>
    <row r="2" spans="1:8" ht="42.75" customHeight="1" x14ac:dyDescent="0.25">
      <c r="A2" s="36" t="s">
        <v>46</v>
      </c>
      <c r="B2" s="36"/>
      <c r="C2" s="36"/>
      <c r="D2" s="36"/>
      <c r="E2" s="36"/>
      <c r="F2" s="36"/>
      <c r="G2" s="36"/>
      <c r="H2" s="36"/>
    </row>
    <row r="3" spans="1:8" x14ac:dyDescent="0.25">
      <c r="A3" s="16"/>
      <c r="B3" s="16"/>
      <c r="C3" s="16"/>
      <c r="D3" s="16"/>
      <c r="E3" s="16"/>
      <c r="F3" s="16"/>
      <c r="G3" s="16"/>
      <c r="H3" s="16"/>
    </row>
    <row r="4" spans="1:8" ht="15" customHeight="1" x14ac:dyDescent="0.25">
      <c r="A4" s="37" t="s">
        <v>47</v>
      </c>
      <c r="B4" s="37"/>
      <c r="C4" s="37"/>
      <c r="D4" s="37"/>
      <c r="E4" s="37"/>
      <c r="F4" s="37"/>
      <c r="G4" s="37"/>
      <c r="H4" s="37"/>
    </row>
    <row r="5" spans="1:8" ht="15" customHeight="1" x14ac:dyDescent="0.25">
      <c r="A5" s="19" t="s">
        <v>48</v>
      </c>
      <c r="B5" s="25">
        <v>0.15</v>
      </c>
      <c r="C5" s="16"/>
      <c r="D5" s="16"/>
      <c r="E5" s="16"/>
      <c r="F5" s="16"/>
      <c r="G5" s="16"/>
      <c r="H5" s="16"/>
    </row>
    <row r="6" spans="1:8" ht="15" customHeight="1" x14ac:dyDescent="0.25">
      <c r="A6" s="19" t="s">
        <v>49</v>
      </c>
      <c r="B6" s="25">
        <v>0.2</v>
      </c>
      <c r="C6" s="16"/>
      <c r="D6" s="16"/>
      <c r="E6" s="16"/>
      <c r="F6" s="16"/>
      <c r="G6" s="16"/>
      <c r="H6" s="16"/>
    </row>
    <row r="7" spans="1:8" ht="15" customHeight="1" x14ac:dyDescent="0.25">
      <c r="A7" s="19" t="s">
        <v>50</v>
      </c>
      <c r="B7" s="25">
        <f>$B$5*$B$6</f>
        <v>0.03</v>
      </c>
      <c r="C7" s="16"/>
      <c r="D7" s="16"/>
      <c r="E7" s="16"/>
      <c r="F7" s="16"/>
      <c r="G7" s="16"/>
      <c r="H7" s="16"/>
    </row>
    <row r="8" spans="1:8" x14ac:dyDescent="0.25">
      <c r="A8" s="16"/>
      <c r="B8" s="16"/>
      <c r="C8" s="16"/>
      <c r="D8" s="16"/>
      <c r="E8" s="16"/>
      <c r="F8" s="16"/>
      <c r="G8" s="16"/>
      <c r="H8" s="16"/>
    </row>
    <row r="9" spans="1:8" ht="15" customHeight="1" x14ac:dyDescent="0.25">
      <c r="A9" s="1" t="s">
        <v>51</v>
      </c>
      <c r="B9" s="1" t="s">
        <v>24</v>
      </c>
      <c r="E9" s="1" t="s">
        <v>25</v>
      </c>
      <c r="G9" s="1" t="s">
        <v>26</v>
      </c>
    </row>
    <row r="10" spans="1:8" ht="23.25" customHeight="1" x14ac:dyDescent="0.25">
      <c r="A10" s="5" t="s">
        <v>27</v>
      </c>
      <c r="B10" s="5" t="s">
        <v>28</v>
      </c>
      <c r="C10" s="5" t="s">
        <v>29</v>
      </c>
      <c r="D10" s="5" t="s">
        <v>30</v>
      </c>
      <c r="E10" s="5" t="s">
        <v>31</v>
      </c>
      <c r="F10" s="5" t="s">
        <v>32</v>
      </c>
      <c r="G10" s="5" t="s">
        <v>33</v>
      </c>
      <c r="H10" s="5" t="s">
        <v>32</v>
      </c>
    </row>
    <row r="11" spans="1:8" ht="15" customHeight="1" x14ac:dyDescent="0.25">
      <c r="A11" s="2" t="s">
        <v>34</v>
      </c>
      <c r="B11" s="3">
        <f>'1. Model Asli (8-1B)'!B6-$B$7*ABS('1. Model Asli (8-1B)'!B6)</f>
        <v>194000</v>
      </c>
      <c r="C11" s="3">
        <f>'1. Model Asli (8-1B)'!C6-$B$7*ABS('1. Model Asli (8-1B)'!C6)</f>
        <v>97000</v>
      </c>
      <c r="D11" s="3">
        <f>'1. Model Asli (8-1B)'!D6-$B$7*ABS('1. Model Asli (8-1B)'!D6)</f>
        <v>-123600</v>
      </c>
      <c r="E11" s="3">
        <f>MAX(B11:D11)</f>
        <v>194000</v>
      </c>
      <c r="F11" s="4" t="str">
        <f>IF(E11=MAX(E$11:E$13),"Best","")</f>
        <v>Best</v>
      </c>
      <c r="G11" s="3">
        <f>MIN(B11:D11)</f>
        <v>-123600</v>
      </c>
      <c r="H11" s="4" t="str">
        <f>IF(G11=MAX(G$11:G$13),"Best","")</f>
        <v/>
      </c>
    </row>
    <row r="12" spans="1:8" ht="15" customHeight="1" x14ac:dyDescent="0.25">
      <c r="A12" s="2" t="s">
        <v>35</v>
      </c>
      <c r="B12" s="3">
        <f>'1. Model Asli (8-1B)'!B7-$B$7*ABS('1. Model Asli (8-1B)'!B7)</f>
        <v>87300</v>
      </c>
      <c r="C12" s="3">
        <f>'1. Model Asli (8-1B)'!C7-$B$7*ABS('1. Model Asli (8-1B)'!C7)</f>
        <v>48500</v>
      </c>
      <c r="D12" s="3">
        <f>'1. Model Asli (8-1B)'!D7-$B$7*ABS('1. Model Asli (8-1B)'!D7)</f>
        <v>-20600</v>
      </c>
      <c r="E12" s="3">
        <f>MAX(B12:D12)</f>
        <v>87300</v>
      </c>
      <c r="F12" s="4" t="str">
        <f>IF(E12=MAX(E$11:E$13),"Best","")</f>
        <v/>
      </c>
      <c r="G12" s="3">
        <f>MIN(B12:D12)</f>
        <v>-20600</v>
      </c>
      <c r="H12" s="4" t="str">
        <f>IF(G12=MAX(G$11:G$13),"Best","")</f>
        <v/>
      </c>
    </row>
    <row r="13" spans="1:8" ht="15" customHeight="1" x14ac:dyDescent="0.25">
      <c r="A13" s="2" t="s">
        <v>36</v>
      </c>
      <c r="B13" s="3">
        <f>'1. Model Asli (8-1B)'!B8-$B$7*ABS('1. Model Asli (8-1B)'!B8)</f>
        <v>0</v>
      </c>
      <c r="C13" s="3">
        <f>'1. Model Asli (8-1B)'!C8-$B$7*ABS('1. Model Asli (8-1B)'!C8)</f>
        <v>0</v>
      </c>
      <c r="D13" s="3">
        <f>'1. Model Asli (8-1B)'!D8-$B$7*ABS('1. Model Asli (8-1B)'!D8)</f>
        <v>0</v>
      </c>
      <c r="E13" s="3">
        <f>MAX(B13:D13)</f>
        <v>0</v>
      </c>
      <c r="F13" s="4" t="str">
        <f>IF(E13=MAX(E$11:E$13),"Best","")</f>
        <v/>
      </c>
      <c r="G13" s="3">
        <f>MIN(B13:D13)</f>
        <v>0</v>
      </c>
      <c r="H13" s="4" t="str">
        <f>IF(G13=MAX(G$11:G$13),"Best","")</f>
        <v>Best</v>
      </c>
    </row>
    <row r="15" spans="1:8" ht="15" customHeight="1" x14ac:dyDescent="0.25">
      <c r="A15" s="1" t="s">
        <v>51</v>
      </c>
      <c r="B15" s="1" t="s">
        <v>24</v>
      </c>
      <c r="E15" s="1" t="s">
        <v>37</v>
      </c>
      <c r="G15" s="1" t="s">
        <v>38</v>
      </c>
    </row>
    <row r="16" spans="1:8" ht="23.25" customHeight="1" x14ac:dyDescent="0.25">
      <c r="A16" s="5" t="s">
        <v>27</v>
      </c>
      <c r="B16" s="5" t="s">
        <v>28</v>
      </c>
      <c r="C16" s="5" t="s">
        <v>29</v>
      </c>
      <c r="D16" s="5" t="s">
        <v>30</v>
      </c>
      <c r="E16" s="5" t="s">
        <v>39</v>
      </c>
      <c r="F16" s="5" t="s">
        <v>32</v>
      </c>
      <c r="G16" s="5" t="s">
        <v>40</v>
      </c>
      <c r="H16" s="5" t="s">
        <v>32</v>
      </c>
    </row>
    <row r="17" spans="1:8" ht="15" customHeight="1" x14ac:dyDescent="0.25">
      <c r="A17" s="2" t="s">
        <v>34</v>
      </c>
      <c r="B17" s="3">
        <f t="shared" ref="B17:D19" si="0">B11</f>
        <v>194000</v>
      </c>
      <c r="C17" s="3">
        <f t="shared" si="0"/>
        <v>97000</v>
      </c>
      <c r="D17" s="3">
        <f t="shared" si="0"/>
        <v>-123600</v>
      </c>
      <c r="E17" s="3">
        <f>$F$20*MAX(B17:D17)+(1-$F$20)*MIN(B17:D17)</f>
        <v>19320</v>
      </c>
      <c r="F17" s="4" t="str">
        <f>IF(E17=MAX(E$17:E$19),"Best","")</f>
        <v/>
      </c>
      <c r="G17" s="3">
        <f>AVERAGE(B17:D17)</f>
        <v>55800</v>
      </c>
      <c r="H17" s="4" t="str">
        <f>IF(G17=MAX(G$17:G$19),"Best","")</f>
        <v>Best</v>
      </c>
    </row>
    <row r="18" spans="1:8" ht="15" customHeight="1" x14ac:dyDescent="0.25">
      <c r="A18" s="2" t="s">
        <v>35</v>
      </c>
      <c r="B18" s="3">
        <f t="shared" si="0"/>
        <v>87300</v>
      </c>
      <c r="C18" s="3">
        <f t="shared" si="0"/>
        <v>48500</v>
      </c>
      <c r="D18" s="3">
        <f t="shared" si="0"/>
        <v>-20600</v>
      </c>
      <c r="E18" s="3">
        <f>$F$20*MAX(B18:D18)+(1-$F$20)*MIN(B18:D18)</f>
        <v>27955</v>
      </c>
      <c r="F18" s="4" t="str">
        <f>IF(E18=MAX(E$17:E$19),"Best","")</f>
        <v>Best</v>
      </c>
      <c r="G18" s="3">
        <f>AVERAGE(B18:D18)</f>
        <v>38400</v>
      </c>
      <c r="H18" s="4" t="str">
        <f>IF(G18=MAX(G$17:G$19),"Best","")</f>
        <v/>
      </c>
    </row>
    <row r="19" spans="1:8" ht="15" customHeight="1" x14ac:dyDescent="0.25">
      <c r="A19" s="2" t="s">
        <v>36</v>
      </c>
      <c r="B19" s="3">
        <f t="shared" si="0"/>
        <v>0</v>
      </c>
      <c r="C19" s="3">
        <f t="shared" si="0"/>
        <v>0</v>
      </c>
      <c r="D19" s="3">
        <f t="shared" si="0"/>
        <v>0</v>
      </c>
      <c r="E19" s="3">
        <f>$F$20*MAX(B19:D19)+(1-$F$20)*MIN(B19:D19)</f>
        <v>0</v>
      </c>
      <c r="F19" s="4" t="str">
        <f>IF(E19=MAX(E$17:E$19),"Best","")</f>
        <v/>
      </c>
      <c r="G19" s="3">
        <f>AVERAGE(B19:D19)</f>
        <v>0</v>
      </c>
      <c r="H19" s="4" t="str">
        <f>IF(G19=MAX(G$17:G$19),"Best","")</f>
        <v/>
      </c>
    </row>
    <row r="20" spans="1:8" ht="15" customHeight="1" x14ac:dyDescent="0.25">
      <c r="E20" s="2" t="s">
        <v>41</v>
      </c>
      <c r="F20" s="6">
        <f>'1. Model Asli (8-1B)'!F14</f>
        <v>0.45</v>
      </c>
    </row>
    <row r="22" spans="1:8" ht="15" customHeight="1" x14ac:dyDescent="0.25">
      <c r="A22" s="1" t="s">
        <v>52</v>
      </c>
      <c r="B22" s="1" t="s">
        <v>24</v>
      </c>
      <c r="E22" s="1" t="s">
        <v>43</v>
      </c>
    </row>
    <row r="23" spans="1:8" ht="23.25" customHeight="1" x14ac:dyDescent="0.25">
      <c r="A23" s="5" t="s">
        <v>27</v>
      </c>
      <c r="B23" s="5" t="s">
        <v>28</v>
      </c>
      <c r="C23" s="5" t="s">
        <v>29</v>
      </c>
      <c r="D23" s="5" t="s">
        <v>30</v>
      </c>
      <c r="E23" s="5" t="s">
        <v>44</v>
      </c>
      <c r="F23" s="5" t="s">
        <v>32</v>
      </c>
    </row>
    <row r="24" spans="1:8" ht="15" customHeight="1" x14ac:dyDescent="0.25">
      <c r="A24" s="2" t="s">
        <v>34</v>
      </c>
      <c r="B24" s="3">
        <f t="shared" ref="B24:D26" si="1">MAX(B$11:B$13)-B11</f>
        <v>0</v>
      </c>
      <c r="C24" s="3">
        <f t="shared" si="1"/>
        <v>0</v>
      </c>
      <c r="D24" s="3">
        <f t="shared" si="1"/>
        <v>123600</v>
      </c>
      <c r="E24" s="3">
        <f>MAX(B24:D24)</f>
        <v>123600</v>
      </c>
      <c r="F24" s="4" t="str">
        <f>IF(E24=MIN(E$24:E$26),"Best","")</f>
        <v/>
      </c>
    </row>
    <row r="25" spans="1:8" ht="15" customHeight="1" x14ac:dyDescent="0.25">
      <c r="A25" s="2" t="s">
        <v>35</v>
      </c>
      <c r="B25" s="3">
        <f t="shared" si="1"/>
        <v>106700</v>
      </c>
      <c r="C25" s="3">
        <f t="shared" si="1"/>
        <v>48500</v>
      </c>
      <c r="D25" s="3">
        <f t="shared" si="1"/>
        <v>20600</v>
      </c>
      <c r="E25" s="3">
        <f>MAX(B25:D25)</f>
        <v>106700</v>
      </c>
      <c r="F25" s="4" t="str">
        <f>IF(E25=MIN(E$24:E$26),"Best","")</f>
        <v>Best</v>
      </c>
    </row>
    <row r="26" spans="1:8" ht="15" customHeight="1" x14ac:dyDescent="0.25">
      <c r="A26" s="2" t="s">
        <v>36</v>
      </c>
      <c r="B26" s="3">
        <f t="shared" si="1"/>
        <v>194000</v>
      </c>
      <c r="C26" s="3">
        <f t="shared" si="1"/>
        <v>97000</v>
      </c>
      <c r="D26" s="3">
        <f t="shared" si="1"/>
        <v>0</v>
      </c>
      <c r="E26" s="3">
        <f>MAX(B26:D26)</f>
        <v>194000</v>
      </c>
      <c r="F26" s="4" t="str">
        <f>IF(E26=MIN(E$24:E$26),"Best","")</f>
        <v/>
      </c>
    </row>
    <row r="28" spans="1:8" ht="15" customHeight="1" x14ac:dyDescent="0.25">
      <c r="A28" s="38" t="s">
        <v>53</v>
      </c>
      <c r="B28" s="38"/>
      <c r="C28" s="38"/>
      <c r="D28" s="38"/>
      <c r="E28" s="38"/>
      <c r="F28" s="38"/>
      <c r="G28" s="38"/>
      <c r="H28" s="38"/>
    </row>
    <row r="29" spans="1:8" ht="23.25" customHeight="1" x14ac:dyDescent="0.25">
      <c r="A29" s="7" t="s">
        <v>54</v>
      </c>
      <c r="B29" s="7" t="s">
        <v>55</v>
      </c>
      <c r="C29" s="7" t="s">
        <v>56</v>
      </c>
      <c r="D29" s="7" t="s">
        <v>57</v>
      </c>
      <c r="E29" s="7" t="s">
        <v>58</v>
      </c>
      <c r="F29" s="7" t="s">
        <v>59</v>
      </c>
    </row>
    <row r="30" spans="1:8" ht="15" customHeight="1" x14ac:dyDescent="0.25">
      <c r="A30" s="2" t="s">
        <v>25</v>
      </c>
      <c r="B30" s="4" t="s">
        <v>34</v>
      </c>
      <c r="C30" s="4" t="str">
        <f>A11</f>
        <v>Large plant</v>
      </c>
      <c r="D30" s="8">
        <f>'1. Model Asli (8-1B)'!E6</f>
        <v>200000</v>
      </c>
      <c r="E30" s="8">
        <f>E11</f>
        <v>194000</v>
      </c>
      <c r="F30" s="9">
        <f>IFERROR(E30/D30-1,"n/a (basis 0)")</f>
        <v>-3.0000000000000027E-2</v>
      </c>
    </row>
    <row r="31" spans="1:8" ht="15" customHeight="1" x14ac:dyDescent="0.25">
      <c r="A31" s="2" t="s">
        <v>26</v>
      </c>
      <c r="B31" s="4" t="s">
        <v>36</v>
      </c>
      <c r="C31" s="4" t="str">
        <f>A13</f>
        <v>No plant</v>
      </c>
      <c r="D31" s="8">
        <f>'1. Model Asli (8-1B)'!G8</f>
        <v>0</v>
      </c>
      <c r="E31" s="8">
        <f>G13</f>
        <v>0</v>
      </c>
      <c r="F31" s="9" t="str">
        <f>IFERROR(E31/D31-1,"n/a (basis 0)")</f>
        <v>n/a (basis 0)</v>
      </c>
    </row>
    <row r="32" spans="1:8" ht="15" customHeight="1" x14ac:dyDescent="0.25">
      <c r="A32" s="2" t="s">
        <v>37</v>
      </c>
      <c r="B32" s="4" t="s">
        <v>35</v>
      </c>
      <c r="C32" s="4" t="str">
        <f>A18</f>
        <v>Small plant</v>
      </c>
      <c r="D32" s="8">
        <f>'1. Model Asli (8-1B)'!E12</f>
        <v>29500</v>
      </c>
      <c r="E32" s="8">
        <f>E18</f>
        <v>27955</v>
      </c>
      <c r="F32" s="9">
        <f>IFERROR(E32/D32-1,"n/a (basis 0)")</f>
        <v>-5.237288135593221E-2</v>
      </c>
    </row>
    <row r="33" spans="1:6" ht="15" customHeight="1" x14ac:dyDescent="0.25">
      <c r="A33" s="2" t="s">
        <v>60</v>
      </c>
      <c r="B33" s="4" t="s">
        <v>34</v>
      </c>
      <c r="C33" s="4" t="str">
        <f>A17</f>
        <v>Large plant</v>
      </c>
      <c r="D33" s="8">
        <f>'1. Model Asli (8-1B)'!G11</f>
        <v>60000</v>
      </c>
      <c r="E33" s="8">
        <f>G17</f>
        <v>55800</v>
      </c>
      <c r="F33" s="9">
        <f>IFERROR(E33/D33-1,"n/a (basis 0)")</f>
        <v>-6.9999999999999951E-2</v>
      </c>
    </row>
    <row r="34" spans="1:6" ht="15" customHeight="1" x14ac:dyDescent="0.25">
      <c r="A34" s="2" t="s">
        <v>61</v>
      </c>
      <c r="B34" s="4" t="s">
        <v>35</v>
      </c>
      <c r="C34" s="4" t="str">
        <f>A25</f>
        <v>Small plant</v>
      </c>
      <c r="D34" s="8">
        <f>'1. Model Asli (8-1B)'!E19</f>
        <v>110000</v>
      </c>
      <c r="E34" s="8">
        <f>E25</f>
        <v>106700</v>
      </c>
      <c r="F34" s="9">
        <f>IFERROR(E34/D34-1,"n/a (basis 0)")</f>
        <v>-3.0000000000000027E-2</v>
      </c>
    </row>
    <row r="36" spans="1:6" ht="53.25" customHeight="1" x14ac:dyDescent="0.25">
      <c r="A36" s="27" t="s">
        <v>62</v>
      </c>
      <c r="B36" s="27"/>
      <c r="C36" s="27"/>
      <c r="D36" s="27"/>
      <c r="E36" s="27"/>
      <c r="F36" s="27"/>
    </row>
  </sheetData>
  <mergeCells count="5">
    <mergeCell ref="A1:H1"/>
    <mergeCell ref="A2:H2"/>
    <mergeCell ref="A4:H4"/>
    <mergeCell ref="A28:H28"/>
    <mergeCell ref="A36:F36"/>
  </mergeCells>
  <pageMargins left="0.75" right="0.75" top="1" bottom="1" header="0.511811023622047" footer="0.511811023622047"/>
  <pageSetup paperSize="9" orientation="portrait"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7030A0"/>
  </sheetPr>
  <dimension ref="A1:H15"/>
  <sheetViews>
    <sheetView showGridLines="0" zoomScaleNormal="100" workbookViewId="0">
      <pane ySplit="3" topLeftCell="A4" activePane="bottomLeft" state="frozen"/>
      <selection pane="bottomLeft" activeCell="H15" sqref="H15"/>
    </sheetView>
  </sheetViews>
  <sheetFormatPr defaultColWidth="8.7109375" defaultRowHeight="15" x14ac:dyDescent="0.25"/>
  <cols>
    <col min="1" max="1" width="20" customWidth="1"/>
    <col min="2" max="2" width="16" customWidth="1"/>
    <col min="3" max="3" width="30" customWidth="1"/>
    <col min="4" max="6" width="16" customWidth="1"/>
    <col min="7" max="7" width="30" customWidth="1"/>
  </cols>
  <sheetData>
    <row r="1" spans="1:8" ht="15.75" customHeight="1" x14ac:dyDescent="0.25">
      <c r="A1" s="39" t="s">
        <v>63</v>
      </c>
      <c r="B1" s="39"/>
      <c r="C1" s="39"/>
      <c r="D1" s="39"/>
      <c r="E1" s="39"/>
      <c r="F1" s="39"/>
      <c r="G1" s="39"/>
      <c r="H1" s="39"/>
    </row>
    <row r="2" spans="1:8" ht="21.75" customHeight="1" x14ac:dyDescent="0.25">
      <c r="A2" s="27"/>
      <c r="B2" s="27"/>
      <c r="C2" s="27"/>
      <c r="D2" s="27"/>
      <c r="E2" s="27"/>
      <c r="F2" s="27"/>
      <c r="G2" s="27"/>
      <c r="H2" s="27"/>
    </row>
    <row r="4" spans="1:8" ht="15" customHeight="1" x14ac:dyDescent="0.25">
      <c r="A4" s="40" t="s">
        <v>64</v>
      </c>
      <c r="B4" s="40"/>
      <c r="C4" s="40"/>
      <c r="D4" s="40"/>
      <c r="E4" s="40"/>
      <c r="F4" s="40"/>
      <c r="G4" s="40"/>
    </row>
    <row r="5" spans="1:8" ht="15" customHeight="1" x14ac:dyDescent="0.25">
      <c r="A5" s="2" t="s">
        <v>65</v>
      </c>
      <c r="B5" s="20">
        <v>150000</v>
      </c>
    </row>
    <row r="7" spans="1:8" ht="15" customHeight="1" x14ac:dyDescent="0.25">
      <c r="A7" s="40" t="s">
        <v>66</v>
      </c>
      <c r="B7" s="40"/>
      <c r="C7" s="40"/>
      <c r="D7" s="40"/>
      <c r="E7" s="40"/>
      <c r="F7" s="40"/>
      <c r="G7" s="40"/>
    </row>
    <row r="8" spans="1:8" ht="34.5" customHeight="1" x14ac:dyDescent="0.25">
      <c r="A8" s="10" t="s">
        <v>54</v>
      </c>
      <c r="B8" s="10" t="s">
        <v>67</v>
      </c>
      <c r="C8" s="10" t="s">
        <v>68</v>
      </c>
      <c r="D8" s="10" t="s">
        <v>69</v>
      </c>
      <c r="E8" s="10" t="s">
        <v>70</v>
      </c>
      <c r="F8" s="10" t="s">
        <v>71</v>
      </c>
    </row>
    <row r="9" spans="1:8" ht="27.75" customHeight="1" x14ac:dyDescent="0.25">
      <c r="A9" s="2" t="s">
        <v>25</v>
      </c>
      <c r="B9" s="4" t="s">
        <v>34</v>
      </c>
      <c r="C9" s="8">
        <f>'2. Stress Test +15% Logistik'!B11</f>
        <v>194000</v>
      </c>
      <c r="D9" s="4" t="str">
        <f>IF(C9&gt;$B$5,"Ya - melebihi kapasitas","Tidak")</f>
        <v>Ya - melebihi kapasitas</v>
      </c>
      <c r="E9" s="4" t="str">
        <f>IF(C9&gt;$B$5,"TIDAK LAYAK","Layak")</f>
        <v>TIDAK LAYAK</v>
      </c>
      <c r="F9" s="11" t="str">
        <f>IF(C9&gt;$B$5,"Turunkan skala ke Small plant","Ikuti rekomendasi model")</f>
        <v>Turunkan skala ke Small plant</v>
      </c>
    </row>
    <row r="10" spans="1:8" ht="27.75" customHeight="1" x14ac:dyDescent="0.25">
      <c r="A10" s="2" t="s">
        <v>26</v>
      </c>
      <c r="B10" s="4" t="s">
        <v>36</v>
      </c>
      <c r="C10" s="8">
        <f>'2. Stress Test +15% Logistik'!B13</f>
        <v>0</v>
      </c>
      <c r="D10" s="4" t="str">
        <f>IF(C10&gt;$B$5,"Ya - melebihi kapasitas","Tidak")</f>
        <v>Tidak</v>
      </c>
      <c r="E10" s="4" t="str">
        <f>IF(C10&gt;$B$5,"TIDAK LAYAK","Layak")</f>
        <v>Layak</v>
      </c>
      <c r="F10" s="11" t="str">
        <f>IF(C10&gt;$B$5,"Turunkan skala ke Small plant","Ikuti rekomendasi model")</f>
        <v>Ikuti rekomendasi model</v>
      </c>
    </row>
    <row r="11" spans="1:8" ht="27.75" customHeight="1" x14ac:dyDescent="0.25">
      <c r="A11" s="2" t="s">
        <v>37</v>
      </c>
      <c r="B11" s="4" t="s">
        <v>35</v>
      </c>
      <c r="C11" s="8">
        <f>'2. Stress Test +15% Logistik'!B12</f>
        <v>87300</v>
      </c>
      <c r="D11" s="4" t="str">
        <f>IF(C11&gt;$B$5,"Ya - melebihi kapasitas","Tidak")</f>
        <v>Tidak</v>
      </c>
      <c r="E11" s="4" t="str">
        <f>IF(C11&gt;$B$5,"TIDAK LAYAK","Layak")</f>
        <v>Layak</v>
      </c>
      <c r="F11" s="11" t="str">
        <f>IF(C11&gt;$B$5,"Turunkan skala ke Small plant","Ikuti rekomendasi model")</f>
        <v>Ikuti rekomendasi model</v>
      </c>
    </row>
    <row r="12" spans="1:8" ht="27.75" customHeight="1" x14ac:dyDescent="0.25">
      <c r="A12" s="2" t="s">
        <v>60</v>
      </c>
      <c r="B12" s="4" t="s">
        <v>34</v>
      </c>
      <c r="C12" s="8">
        <f>'2. Stress Test +15% Logistik'!B11</f>
        <v>194000</v>
      </c>
      <c r="D12" s="4" t="str">
        <f>IF(C12&gt;$B$5,"Ya - melebihi kapasitas","Tidak")</f>
        <v>Ya - melebihi kapasitas</v>
      </c>
      <c r="E12" s="4" t="str">
        <f>IF(C12&gt;$B$5,"TIDAK LAYAK","Layak")</f>
        <v>TIDAK LAYAK</v>
      </c>
      <c r="F12" s="11" t="str">
        <f>IF(C12&gt;$B$5,"Turunkan skala ke Small plant","Ikuti rekomendasi model")</f>
        <v>Turunkan skala ke Small plant</v>
      </c>
    </row>
    <row r="13" spans="1:8" ht="27.75" customHeight="1" x14ac:dyDescent="0.25">
      <c r="A13" s="2" t="s">
        <v>61</v>
      </c>
      <c r="B13" s="4" t="s">
        <v>35</v>
      </c>
      <c r="C13" s="8">
        <f>'2. Stress Test +15% Logistik'!B12</f>
        <v>87300</v>
      </c>
      <c r="D13" s="4" t="str">
        <f>IF(C13&gt;$B$5,"Ya - melebihi kapasitas","Tidak")</f>
        <v>Tidak</v>
      </c>
      <c r="E13" s="4" t="str">
        <f>IF(C13&gt;$B$5,"TIDAK LAYAK","Layak")</f>
        <v>Layak</v>
      </c>
      <c r="F13" s="11" t="str">
        <f>IF(C13&gt;$B$5,"Turunkan skala ke Small plant","Ikuti rekomendasi model")</f>
        <v>Ikuti rekomendasi model</v>
      </c>
    </row>
    <row r="15" spans="1:8" ht="53.25" customHeight="1" x14ac:dyDescent="0.25">
      <c r="A15" s="27" t="s">
        <v>72</v>
      </c>
      <c r="B15" s="27"/>
      <c r="C15" s="27"/>
      <c r="D15" s="27"/>
      <c r="E15" s="27"/>
      <c r="F15" s="27"/>
    </row>
  </sheetData>
  <mergeCells count="5">
    <mergeCell ref="A1:H1"/>
    <mergeCell ref="A2:H2"/>
    <mergeCell ref="A4:G4"/>
    <mergeCell ref="A7:G7"/>
    <mergeCell ref="A15:F15"/>
  </mergeCells>
  <pageMargins left="0.75" right="0.75" top="1" bottom="1" header="0.511811023622047" footer="0.511811023622047"/>
  <pageSetup paperSize="9" orientation="portrait"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1F7A4C"/>
  </sheetPr>
  <dimension ref="A1:H13"/>
  <sheetViews>
    <sheetView showGridLines="0" tabSelected="1" zoomScaleNormal="100" workbookViewId="0">
      <pane ySplit="3" topLeftCell="A4" activePane="bottomLeft" state="frozen"/>
      <selection pane="bottomLeft" activeCell="H11" sqref="H11"/>
    </sheetView>
  </sheetViews>
  <sheetFormatPr defaultColWidth="8.7109375" defaultRowHeight="15" x14ac:dyDescent="0.25"/>
  <cols>
    <col min="1" max="1" width="16" customWidth="1"/>
    <col min="2" max="4" width="15" customWidth="1"/>
    <col min="5" max="5" width="20" customWidth="1"/>
    <col min="6" max="6" width="18" customWidth="1"/>
    <col min="7" max="7" width="30" customWidth="1"/>
  </cols>
  <sheetData>
    <row r="1" spans="1:8" ht="15.75" customHeight="1" x14ac:dyDescent="0.25">
      <c r="A1" s="26" t="s">
        <v>73</v>
      </c>
      <c r="B1" s="26"/>
      <c r="C1" s="26"/>
      <c r="D1" s="26"/>
      <c r="E1" s="26"/>
      <c r="F1" s="26"/>
      <c r="G1" s="26"/>
      <c r="H1" s="26"/>
    </row>
    <row r="2" spans="1:8" ht="21.75" customHeight="1" x14ac:dyDescent="0.25">
      <c r="A2" s="27" t="s">
        <v>74</v>
      </c>
      <c r="B2" s="27"/>
      <c r="C2" s="27"/>
      <c r="D2" s="27"/>
      <c r="E2" s="27"/>
      <c r="F2" s="27"/>
      <c r="G2" s="27"/>
      <c r="H2" s="27"/>
    </row>
    <row r="4" spans="1:8" ht="15" customHeight="1" x14ac:dyDescent="0.25">
      <c r="A4" s="28" t="s">
        <v>75</v>
      </c>
      <c r="B4" s="28"/>
      <c r="C4" s="28"/>
      <c r="D4" s="28"/>
      <c r="E4" s="28"/>
      <c r="F4" s="28"/>
      <c r="G4" s="28"/>
    </row>
    <row r="5" spans="1:8" ht="45.75" customHeight="1" x14ac:dyDescent="0.25">
      <c r="A5" s="12" t="s">
        <v>76</v>
      </c>
      <c r="B5" s="12" t="s">
        <v>77</v>
      </c>
      <c r="C5" s="12" t="s">
        <v>78</v>
      </c>
      <c r="D5" s="12" t="s">
        <v>79</v>
      </c>
      <c r="E5" s="12" t="s">
        <v>80</v>
      </c>
    </row>
    <row r="6" spans="1:8" ht="54.75" customHeight="1" x14ac:dyDescent="0.25">
      <c r="A6" s="2" t="s">
        <v>34</v>
      </c>
      <c r="B6" s="8">
        <f>'1. Model Asli (8-1B)'!G11</f>
        <v>60000</v>
      </c>
      <c r="C6" s="20">
        <v>30000</v>
      </c>
      <c r="D6" s="8">
        <f>B6-C6</f>
        <v>30000</v>
      </c>
      <c r="E6" s="11" t="s">
        <v>81</v>
      </c>
    </row>
    <row r="7" spans="1:8" ht="41.25" customHeight="1" x14ac:dyDescent="0.25">
      <c r="A7" s="2" t="s">
        <v>35</v>
      </c>
      <c r="B7" s="8">
        <f>'1. Model Asli (8-1B)'!G12</f>
        <v>40000</v>
      </c>
      <c r="C7" s="20">
        <v>5000</v>
      </c>
      <c r="D7" s="8">
        <f>B7-C7</f>
        <v>35000</v>
      </c>
      <c r="E7" s="11" t="s">
        <v>82</v>
      </c>
    </row>
    <row r="8" spans="1:8" ht="54.75" customHeight="1" x14ac:dyDescent="0.25">
      <c r="A8" s="2" t="s">
        <v>36</v>
      </c>
      <c r="B8" s="8">
        <f>'1. Model Asli (8-1B)'!G13</f>
        <v>0</v>
      </c>
      <c r="C8" s="20">
        <v>40000</v>
      </c>
      <c r="D8" s="8">
        <f>B8-C8</f>
        <v>-40000</v>
      </c>
      <c r="E8" s="11" t="s">
        <v>83</v>
      </c>
    </row>
    <row r="10" spans="1:8" ht="15" customHeight="1" x14ac:dyDescent="0.25">
      <c r="A10" s="2" t="s">
        <v>84</v>
      </c>
      <c r="B10" s="13" t="str">
        <f>INDEX(A6:A8,MATCH(MAX(D6:D8),D6:D8,0))</f>
        <v>Small plant</v>
      </c>
    </row>
    <row r="11" spans="1:8" ht="15" customHeight="1" x14ac:dyDescent="0.25">
      <c r="A11" s="2" t="s">
        <v>85</v>
      </c>
      <c r="B11" s="8">
        <f>MAX(D6:D8)</f>
        <v>35000</v>
      </c>
    </row>
    <row r="13" spans="1:8" ht="74.25" customHeight="1" x14ac:dyDescent="0.25">
      <c r="A13" s="27" t="s">
        <v>86</v>
      </c>
      <c r="B13" s="27"/>
      <c r="C13" s="27"/>
      <c r="D13" s="27"/>
      <c r="E13" s="27"/>
      <c r="F13" s="27"/>
    </row>
  </sheetData>
  <mergeCells count="4">
    <mergeCell ref="A1:H1"/>
    <mergeCell ref="A2:H2"/>
    <mergeCell ref="A4:G4"/>
    <mergeCell ref="A13:F13"/>
  </mergeCells>
  <pageMargins left="0.75" right="0.75" top="1" bottom="1" header="0.511811023622047" footer="0.511811023622047"/>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2" baseType="variant">
      <vt:variant>
        <vt:lpstr>Worksheets</vt:lpstr>
      </vt:variant>
      <vt:variant>
        <vt:i4>5</vt:i4>
      </vt:variant>
    </vt:vector>
  </HeadingPairs>
  <TitlesOfParts>
    <vt:vector size="5" baseType="lpstr">
      <vt:lpstr>0. Ringkasan &amp; Sitasi</vt:lpstr>
      <vt:lpstr>1. Model Asli (8-1B)</vt:lpstr>
      <vt:lpstr>2. Stress Test +15% Logistik</vt:lpstr>
      <vt:lpstr>3. Intervensi Manual</vt:lpstr>
      <vt:lpstr>4. Revisi Objektif - SDM</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aurino djamaris</dc:creator>
  <dc:description/>
  <cp:lastModifiedBy>Aurino Djamaris</cp:lastModifiedBy>
  <cp:revision>0</cp:revision>
  <dcterms:created xsi:type="dcterms:W3CDTF">2026-07-18T04:19:57Z</dcterms:created>
  <dcterms:modified xsi:type="dcterms:W3CDTF">2026-09-18T00:57:16Z</dcterms:modified>
  <dc:language>en-US</dc:language>
</cp:coreProperties>
</file>